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OneDrive\Escritorio\Universidad\Empresa\EJERCICIOS FINAL\"/>
    </mc:Choice>
  </mc:AlternateContent>
  <xr:revisionPtr revIDLastSave="0" documentId="8_{DB4D3FEB-D4C6-48F4-BE03-FAA9B0A5599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E6" i="1" l="1"/>
  <c r="E7" i="1"/>
  <c r="E8" i="1"/>
  <c r="E10" i="1"/>
  <c r="B15" i="1"/>
  <c r="B16" i="1"/>
  <c r="B17" i="1" s="1"/>
  <c r="B18" i="1" s="1"/>
  <c r="C15" i="1"/>
  <c r="E15" i="1" s="1"/>
  <c r="C16" i="1"/>
  <c r="C17" i="1" s="1"/>
  <c r="C18" i="1" s="1"/>
  <c r="D15" i="1"/>
  <c r="D16" i="1" s="1"/>
  <c r="D17" i="1" s="1"/>
  <c r="D18" i="1" s="1"/>
  <c r="E13" i="1"/>
  <c r="B14" i="1"/>
  <c r="D14" i="1"/>
  <c r="E4" i="1"/>
  <c r="E5" i="1"/>
  <c r="E11" i="1"/>
  <c r="E12" i="1"/>
  <c r="E3" i="1"/>
  <c r="E9" i="1"/>
  <c r="E19" i="1" l="1"/>
  <c r="D23" i="1"/>
  <c r="D24" i="1" s="1"/>
  <c r="B23" i="1"/>
  <c r="B24" i="1" s="1"/>
  <c r="C23" i="1"/>
  <c r="C24" i="1" s="1"/>
  <c r="E20" i="1"/>
  <c r="C14" i="1"/>
  <c r="E14" i="1" s="1"/>
  <c r="F20" i="1" l="1"/>
  <c r="E21" i="1"/>
  <c r="C22" i="1" l="1"/>
  <c r="B22" i="1"/>
  <c r="D22" i="1"/>
</calcChain>
</file>

<file path=xl/sharedStrings.xml><?xml version="1.0" encoding="utf-8"?>
<sst xmlns="http://schemas.openxmlformats.org/spreadsheetml/2006/main" count="25" uniqueCount="25">
  <si>
    <t>Producto A</t>
  </si>
  <si>
    <t>Producto B</t>
  </si>
  <si>
    <t>Producto C</t>
  </si>
  <si>
    <t>Total</t>
  </si>
  <si>
    <t>Existencias iniciales</t>
  </si>
  <si>
    <t>Compras</t>
  </si>
  <si>
    <t>Existencias finales</t>
  </si>
  <si>
    <t>Gastos personal de fábrica (30% variables y 70% fijos)</t>
  </si>
  <si>
    <t>Amortización Maquinaria</t>
  </si>
  <si>
    <t xml:space="preserve">Gastos fijos </t>
  </si>
  <si>
    <t>Otros gastos variables</t>
  </si>
  <si>
    <t>Gastos marketing que no son cancelables</t>
  </si>
  <si>
    <t>Gastos marketing que varian en función de la cifra de venta de cada producto</t>
  </si>
  <si>
    <t>Venta</t>
  </si>
  <si>
    <t>Unidades vendidas</t>
  </si>
  <si>
    <t>Resultados</t>
  </si>
  <si>
    <t>Consumo o aprovisionamiento</t>
  </si>
  <si>
    <t>Costes Variables</t>
  </si>
  <si>
    <t>Margen de contribución</t>
  </si>
  <si>
    <t>Margen de contribución unitario</t>
  </si>
  <si>
    <t>Margen de contribución medio ponderado</t>
  </si>
  <si>
    <t>Gastos fijos</t>
  </si>
  <si>
    <t>Punto de equilibrio total</t>
  </si>
  <si>
    <t>Punto de equilibrio producto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</si>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</sst>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105640</xdr:colOff>
      <xdr:row>15</xdr:row>
      <xdr:rowOff>315430</xdr:rowOff>
    </xdr:from>
    <xdr:to>
      <xdr:col>4</xdr:col>
      <xdr:colOff>311720</xdr:colOff>
      <xdr:row>16</xdr:row>
      <xdr:rowOff>396140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7B3267F9-930E-4E88-ADA5-E989BC0AE501}"/>
                </a:ext>
              </a:extLst>
            </xdr14:cNvPr>
            <xdr14:cNvContentPartPr/>
          </xdr14:nvContentPartPr>
          <xdr14:nvPr macro=""/>
          <xdr14:xfrm>
            <a:off x="2188440" y="6824180"/>
            <a:ext cx="2746080" cy="506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7B3267F9-930E-4E88-ADA5-E989BC0AE50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9440" y="6815180"/>
              <a:ext cx="2763720" cy="523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131560</xdr:colOff>
      <xdr:row>17</xdr:row>
      <xdr:rowOff>24830</xdr:rowOff>
    </xdr:from>
    <xdr:to>
      <xdr:col>4</xdr:col>
      <xdr:colOff>481280</xdr:colOff>
      <xdr:row>18</xdr:row>
      <xdr:rowOff>170700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9E19AC39-E740-479E-A365-993A62E97249}"/>
                </a:ext>
              </a:extLst>
            </xdr14:cNvPr>
            <xdr14:cNvContentPartPr/>
          </xdr14:nvContentPartPr>
          <xdr14:nvPr macro=""/>
          <xdr14:xfrm>
            <a:off x="2214360" y="7384480"/>
            <a:ext cx="2889720" cy="57132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9E19AC39-E740-479E-A365-993A62E9724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05720" y="7375480"/>
              <a:ext cx="2907360" cy="58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66560</xdr:colOff>
      <xdr:row>16</xdr:row>
      <xdr:rowOff>169480</xdr:rowOff>
    </xdr:from>
    <xdr:to>
      <xdr:col>4</xdr:col>
      <xdr:colOff>476600</xdr:colOff>
      <xdr:row>16</xdr:row>
      <xdr:rowOff>264160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2CA67CCB-F1FF-4BC2-BF77-73A75862C478}"/>
                </a:ext>
              </a:extLst>
            </xdr14:cNvPr>
            <xdr14:cNvContentPartPr/>
          </xdr14:nvContentPartPr>
          <xdr14:nvPr macro=""/>
          <xdr14:xfrm>
            <a:off x="4689360" y="7103680"/>
            <a:ext cx="410040" cy="9468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2CA67CCB-F1FF-4BC2-BF77-73A75862C47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680720" y="7094680"/>
              <a:ext cx="427680" cy="1123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11-26T09:42:27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508 454 2320,'-110'47'2728,"-33"24"-2728,119-58 176,2 1 0,-1 0 1,0 2-1,3 1 1,-11 9-177,21-16 66,1 0 0,1 0 0,-1 0 0,1 1 0,0 1 1,1 0-1,0 0 0,1 1 0,0-1 0,2 1 0,-3 10-66,6-17-5,0 0 0,0 0 0,1 0 0,0 0 0,0 0 0,0 1-1,1-1 1,0 0 0,0 0 0,0 0 0,1 0 0,0 0 0,0-1 0,0 1-1,1 0 1,-1-1 0,2 0 0,-1 0 0,3 3 5,10 12-33,1 0 0,-1-2 0,3 0 0,3 2 33,0 0-11,23 19-8,15 9 19,-19-16 163,34 34-163,-64-54 81,2-1-1,1 0 1,0-1 0,0-1-1,0 0 1,1-1-1,1 0 1,0-1-1,-1-1 1,1 0-1,1-2 1,-1 0-1,10 1-80,119 18 494,143 3-494,-131-25 77,79-13-77,-86 3 16,120 8-16,398 18-26,-662-17 27,52 1-3,323-7-12,-62-6 6,112 17 8,69-10 4,-36-1 0,-197 8-4,130 6 14,-296 0-7,35 2-3,46-6-4,-134-5 4,309-12-3,-305 8-3,1-2-1,-2-3 1,25-9 2,149-52-11,-27 6 7,-183 61 3,176-55-170,-153 45 106,0-2 1,-2-1-1,31-20 65,-16 5-65,-15 11 94,-1-1 0,-2-2 0,24-21-29,-49 35 108,1-1 0,0 0 0,-1 0 0,0-1 1,-1 0-1,0 0 0,-2-1 0,0 0 0,0 0 1,0 0-1,-1-1 0,-1 0 0,-1 1 0,0-1 1,0 0-1,-1-1-108,-2 9 22,1-1 1,-1 0 0,0 0 0,0 0 0,-1 0-1,0 0 1,0 1 0,0-1 0,-1 1-1,0-1 1,-1 1 0,0-1-23,-2-5 20,-1 1 0,-1 0 0,-1 1 0,1 0 0,-2 0 0,-1-1-20,-12-7 11,-1 0-1,1 1 1,-3 2 0,-16-8-11,-112-48 28,134 62-23,-33-12 12,-3 3 1,0 1-1,-2 3-17,-172-30 41,140 29-30,-12-3-2,-348-59-39,-2 22 103,-687-23 386,454 61-583,-2 31-4,11 28 182,438-14-666,-191 51 612,-305 100-125,559-136 252,-1-7-1,-159 9-126,97-27-2200,191-15 1418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11-26T09:42:32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895 315 816,'-82'-29'696,"79"28"-529,0 0-1,0 0 1,1-1 0,-1 1-1,1-1 1,-1 1-1,1-1 1,-1 0 0,0 0-1,1 0 1,0 0-1,0-1 1,0 1-1,0 0 1,-1-2-167,2 3 94,0-1 0,0 1 1,0 0-1,0 0 0,0 0 0,0-1 1,0 1-1,0 0 0,-1 1 0,1-1 0,0 0 1,-1 0-1,1 0 0,0 1 0,-1-1 1,0 0-95,-4 0 85,0 0 1,1-1 0,0 2 0,-1-1 0,0 1 0,0 0 0,0 0 0,0 0 0,0 1 0,0 0 0,1 0 0,-1 1 0,0 0 0,2 0 0,-2 0 0,1 0 0,-1 1 0,1 0 0,0 0 0,0 0-86,-14 11-87,1 1 0,0 1 0,1 0 0,-5 8 87,3-5 71,-12 12-81,2 0 0,1 2 0,3 1 0,-1 2 0,3 0 0,2 2 0,1 0 0,1 2 10,14-28 16,1 0 0,1 0 0,0 0 0,1 0-1,0 1 1,0-1 0,2 1 0,-1 0 0,1-1 0,1 1-1,0 0 1,1-1 0,1 1 0,0-1 0,-1 0-1,2 0 1,1 0 0,0 0 0,0-1 0,1 0-1,1 0 1,0 0 0,0-1 0,1 0 0,0-1-1,0 1 1,9 6-16,10 6 17,-1-1-1,2-1 0,-1-2 1,3 0-1,-1-2 1,11 2-17,58 23 5,35 5-5,-110-38 6,139 40 192,101 14-198,-220-53 55,438 93 332,-244-58-381,34-8-6,3-10-22,162-9 22,667-46-8,-647-5 169,140-43-161,-61 8 42,-281 38-31,132-36 7,-263 43-10,457-108 123,-376 82-70,-190 46-59,234-59 31,-174 40-39,0-3-1,18-12 7,-77 31-10,1-1-1,0-1 1,-1-1-1,-1 0 0,12-10 11,-21 16 24,0-1-1,0 0 0,0 0 0,-1-1 0,-1 1 1,1-1-1,0 0 0,0 0 0,-1 0 1,0 0-1,0-1 0,-1 0 0,0 1 1,0-1-1,-1 0 0,1-3-23,-2 7 46,0 0 0,0 0 0,0 0-1,-1 0 1,0 0 0,1 0 0,-1 0 0,0 0-1,0 0 1,0 1 0,-1-1 0,1 0 0,-1 1-1,1-1 1,-1 1 0,0-1 0,0 1 0,0 0-1,0 0 1,-1 0 0,1 0 0,0 0 0,0 0-1,-1 0 1,1 1 0,-3-1-46,-10-6 42,-1 1 0,0 1-1,1 1 1,-11-2-42,0-1-25,-119-33-164,-12 4 189,65 16 62,-212-43 411,70 17-133,-20-17-340,74 18 11,-1 7 0,-2 9-1,-34 5-10,-201-42 69,237 34 44,0 7 0,-2 9-113,-431 10-289,405 2 393,-83-18-104,84 5 393,-417-4 383,350 17-805,-56 0 44,207 9-15,-80 14 0,-361 52-79,287-43 108,64-8-3,-98 26 8,236-29-391,1 3-1,0 4 1,-2 5 357,6 1-2032,2 4 0,-7 7 2032,9-2-932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11-26T09:42:59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137 195 5593,'-29'-15'1727,"-16"-8"-396,41 22-1249,1-1 1,-1 1-1,1 0 0,-1 1 1,0-1-1,1 0 0,-1 1 1,0 0-1,1 0 0,-1 0 1,-2 1-83,5-1 6,1 0 1,-1 0 0,0 0 0,0 0 0,1 0-1,-1 0 1,0 1 0,1-1 0,-1 0 0,0 0-1,1 1 1,-1-1 0,0 0 0,1 1 0,-1-1-1,1 1 1,-1-1 0,1 1 0,-1-1-1,1 1 1,-1-1 0,1 1 0,-1 0 0,1-1-1,0 1 1,-1-1 0,1 1 0,0 0-7,0 0 0,0 0 1,0 0 0,0 0 0,1 0-1,-1 0 1,0 0 0,1 1 0,-1-2-1,0 1 1,1 0 0,-1 0 0,1 0-1,0 0 1,-1 0 0,1 0 0,1 0-1,2 4-11,1 0 1,0-1 0,1 0 0,-1 0-1,5 3 11,2-2 8,0 0-1,0 0 0,0-1 1,0 0-1,1-1 1,0-1-1,7 1-7,28 1 448,22-2-448,-3 0 530,14 5-22,-16-2-197,10-2-311,-52-3 16,-1-1-1,1-1 0,-1-2 1,0 0-1,7-2-15,14-7 91,33-15-91,-74 27 5,0 0 0,0 0 0,-1 0 0,1 0 0,0 0 1,0 0-1,-1 0 0,1-1 0,-1 1 0,1-1 0,-1 1 0,0-1 0,0 0 1,0 1-1,1-1 0,-1 0 0,-1 0 0,1 0 0,0 0 0,0 0 0,-1 0 1,1 0-1,-1 0 0,0 0 0,0 0 0,1 0 0,-1 0 0,-1 0 0,1 0 1,0 0-1,0 0 0,-1 0 0,1 0 0,-1 0 0,0 0 0,1 0 0,-1 0 1,0 0-1,-1-1-5,-1-3-18,0 0 1,-1-1-1,1 1 0,-2 0 1,1 1-1,-1-1 1,1 1-1,-2 0 0,1 0 1,-5-4 17,-48-22 28,11 7-9,44 22-20,-1 0 0,1 1 0,-1-1 0,1 1 1,-1 0-1,0 0 0,1 0 0,-1 0 1,0 1-1,0-1 0,0 1 0,0 0 1,4 0 0,0 0-1,0 0 0,0 0 1,0 0-1,0 0 1,0 0-1,0 0 0,0 0 1,0 0-1,0 0 0,0 1 1,0-1-1,0 0 1,0 0-1,0 0 0,0 0 1,0 0-1,0 0 1,0 0-1,0 0 0,0 0 1,0 0-1,0 0 0,0 0 1,0 0-1,0 0 1,0 0-1,0 0 0,0 1 1,0-1-1,0 0 1,0 0-1,0 0 0,0 0 1,0 0-1,0 0 1,0 0-1,0 0 0,0 0 1,0 0-1,0 0 0,0 0 1,0 0-1,0 0 1,0 0-1,0 0 0,0 0 1,0 0-1,0 0 1,0 0-1,0 1 0,-1-1 1,1 0-1,0 0 1,0 0-1,0 0 0,0 0 1,0 0-1,0 0 0,0 0 1,0 0-1,0 0 1,0 0-1,0 0 0,0 0 1,0 0-1,0 0 1,0 0-1,-1 0 0,1-1 1,7 7-44,15 6 12,-14-10 29,-1 0-1,0 0 1,1 0-1,-1-1 1,1 0-1,-1-1 1,1 1-1,0-1 0,5-1 4,55-9-12,59-1 12,-100 11 8,0 0-1,0 2 0,0 1 1,-1 1-1,1 1 0,5 3-7,-23-3 66,-15-2 15,-21 0-29,7-1-44,1 0 0,-1 2 0,0 0 0,1 2 0,0 0 0,-13 6-8,24-8 1,-13 6-3,20-10 0,1 1 0,-1-1 0,0 0 0,0 0 0,1 1 0,-1-1 0,0 0 0,1 0 1,-1 0-1,0 0 0,0 0 0,0 0 0,1 0 0,-1-1 0,0 1 0,1 0 0,-1 0 0,0 0 0,0-1 0,1 1 0,-1 0 0,0-1 0,1 1 0,-1-1 2,1 1-13,-1-24-562,18 17-2454,9-1 1935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"/>
  <sheetViews>
    <sheetView showGridLines="0" tabSelected="1" zoomScale="113" workbookViewId="0">
      <selection activeCell="A2" sqref="A2"/>
    </sheetView>
  </sheetViews>
  <sheetFormatPr baseColWidth="10" defaultColWidth="11.44140625" defaultRowHeight="33.75" customHeight="1" x14ac:dyDescent="0.3"/>
  <cols>
    <col min="1" max="1" width="29.77734375" style="12" bestFit="1" customWidth="1"/>
    <col min="2" max="2" width="11.5546875" style="12" bestFit="1" customWidth="1"/>
    <col min="3" max="3" width="13.21875" style="12" bestFit="1" customWidth="1"/>
    <col min="4" max="4" width="11.5546875" style="12" bestFit="1" customWidth="1"/>
    <col min="5" max="16384" width="11.44140625" style="12"/>
  </cols>
  <sheetData>
    <row r="2" spans="1:5" ht="33.75" customHeight="1" x14ac:dyDescent="0.3">
      <c r="B2" s="1" t="s">
        <v>0</v>
      </c>
      <c r="C2" s="2" t="s">
        <v>1</v>
      </c>
      <c r="D2" s="2" t="s">
        <v>2</v>
      </c>
      <c r="E2" s="2" t="s">
        <v>3</v>
      </c>
    </row>
    <row r="3" spans="1:5" ht="33.75" customHeight="1" x14ac:dyDescent="0.3">
      <c r="A3" s="3" t="s">
        <v>4</v>
      </c>
      <c r="B3" s="4">
        <v>150000</v>
      </c>
      <c r="C3" s="4">
        <v>65000</v>
      </c>
      <c r="D3" s="4">
        <v>32000</v>
      </c>
      <c r="E3" s="10">
        <f>SUM(B3:D3)</f>
        <v>247000</v>
      </c>
    </row>
    <row r="4" spans="1:5" ht="33.75" customHeight="1" x14ac:dyDescent="0.3">
      <c r="A4" s="5" t="s">
        <v>5</v>
      </c>
      <c r="B4" s="4">
        <v>450000</v>
      </c>
      <c r="C4" s="4">
        <v>440000</v>
      </c>
      <c r="D4" s="4">
        <v>325000</v>
      </c>
      <c r="E4" s="10">
        <f t="shared" ref="E4:E13" si="0">SUM(B4:D4)</f>
        <v>1215000</v>
      </c>
    </row>
    <row r="5" spans="1:5" ht="33.75" customHeight="1" x14ac:dyDescent="0.3">
      <c r="A5" s="5" t="s">
        <v>6</v>
      </c>
      <c r="B5" s="4">
        <v>80000</v>
      </c>
      <c r="C5" s="4">
        <v>55000</v>
      </c>
      <c r="D5" s="4">
        <v>92000</v>
      </c>
      <c r="E5" s="10">
        <f t="shared" si="0"/>
        <v>227000</v>
      </c>
    </row>
    <row r="6" spans="1:5" ht="33.75" customHeight="1" x14ac:dyDescent="0.3">
      <c r="A6" s="11" t="s">
        <v>7</v>
      </c>
      <c r="B6" s="4">
        <v>100000</v>
      </c>
      <c r="C6" s="4">
        <v>150000</v>
      </c>
      <c r="D6" s="4">
        <v>125000</v>
      </c>
      <c r="E6" s="10">
        <f t="shared" si="0"/>
        <v>375000</v>
      </c>
    </row>
    <row r="7" spans="1:5" ht="33.75" customHeight="1" x14ac:dyDescent="0.3">
      <c r="A7" s="5" t="s">
        <v>8</v>
      </c>
      <c r="B7" s="4">
        <v>40000</v>
      </c>
      <c r="C7" s="4">
        <v>100000</v>
      </c>
      <c r="D7" s="4">
        <v>30000</v>
      </c>
      <c r="E7" s="10">
        <f t="shared" si="0"/>
        <v>170000</v>
      </c>
    </row>
    <row r="8" spans="1:5" ht="33.75" customHeight="1" x14ac:dyDescent="0.3">
      <c r="A8" s="5" t="s">
        <v>9</v>
      </c>
      <c r="B8" s="4">
        <v>300000</v>
      </c>
      <c r="C8" s="4">
        <v>200000</v>
      </c>
      <c r="D8" s="4">
        <v>60000</v>
      </c>
      <c r="E8" s="10">
        <f t="shared" si="0"/>
        <v>560000</v>
      </c>
    </row>
    <row r="9" spans="1:5" ht="33.75" customHeight="1" x14ac:dyDescent="0.3">
      <c r="A9" s="5" t="s">
        <v>10</v>
      </c>
      <c r="B9" s="4">
        <v>60000</v>
      </c>
      <c r="C9" s="4">
        <v>90000</v>
      </c>
      <c r="D9" s="4">
        <v>36000</v>
      </c>
      <c r="E9" s="10">
        <f t="shared" si="0"/>
        <v>186000</v>
      </c>
    </row>
    <row r="10" spans="1:5" ht="33.75" customHeight="1" x14ac:dyDescent="0.3">
      <c r="A10" s="11" t="s">
        <v>11</v>
      </c>
      <c r="B10" s="4">
        <v>100000</v>
      </c>
      <c r="C10" s="4">
        <v>100000</v>
      </c>
      <c r="D10" s="4">
        <v>100000</v>
      </c>
      <c r="E10" s="10">
        <f t="shared" si="0"/>
        <v>300000</v>
      </c>
    </row>
    <row r="11" spans="1:5" ht="43.2" x14ac:dyDescent="0.3">
      <c r="A11" s="11" t="s">
        <v>12</v>
      </c>
      <c r="B11" s="4">
        <v>50000</v>
      </c>
      <c r="C11" s="4">
        <v>70000</v>
      </c>
      <c r="D11" s="4">
        <v>28000.000000000004</v>
      </c>
      <c r="E11" s="10">
        <f t="shared" si="0"/>
        <v>148000</v>
      </c>
    </row>
    <row r="12" spans="1:5" ht="33.75" customHeight="1" x14ac:dyDescent="0.3">
      <c r="A12" s="5" t="s">
        <v>13</v>
      </c>
      <c r="B12" s="4">
        <v>1200000</v>
      </c>
      <c r="C12" s="4">
        <v>1000000</v>
      </c>
      <c r="D12" s="4">
        <v>640000</v>
      </c>
      <c r="E12" s="10">
        <f t="shared" si="0"/>
        <v>2840000</v>
      </c>
    </row>
    <row r="13" spans="1:5" ht="33.75" customHeight="1" x14ac:dyDescent="0.3">
      <c r="A13" s="5" t="s">
        <v>14</v>
      </c>
      <c r="B13" s="6">
        <v>200</v>
      </c>
      <c r="C13" s="6">
        <v>100</v>
      </c>
      <c r="D13" s="6">
        <v>50</v>
      </c>
      <c r="E13" s="10">
        <f t="shared" si="0"/>
        <v>350</v>
      </c>
    </row>
    <row r="14" spans="1:5" ht="33.75" customHeight="1" x14ac:dyDescent="0.3">
      <c r="A14" s="7" t="s">
        <v>15</v>
      </c>
      <c r="B14" s="13">
        <f>+B12-(SUM(B6:B11)+B15)</f>
        <v>30000</v>
      </c>
      <c r="C14" s="13">
        <f t="shared" ref="C14:D14" si="1">+C12-(SUM(C6:C11)+C15)</f>
        <v>-160000</v>
      </c>
      <c r="D14" s="13">
        <f t="shared" si="1"/>
        <v>-4000</v>
      </c>
      <c r="E14" s="13">
        <f>SUM(B14:D14)</f>
        <v>-134000</v>
      </c>
    </row>
    <row r="15" spans="1:5" ht="33.75" customHeight="1" x14ac:dyDescent="0.3">
      <c r="A15" s="8" t="s">
        <v>16</v>
      </c>
      <c r="B15" s="13">
        <f>+B3+B4-B5</f>
        <v>520000</v>
      </c>
      <c r="C15" s="13">
        <f>+C3+C4-C5</f>
        <v>450000</v>
      </c>
      <c r="D15" s="13">
        <f>+D3+D4-D5</f>
        <v>265000</v>
      </c>
      <c r="E15" s="13">
        <f>SUM(B15:D15)</f>
        <v>1235000</v>
      </c>
    </row>
    <row r="16" spans="1:5" ht="33.75" customHeight="1" x14ac:dyDescent="0.3">
      <c r="A16" s="8" t="s">
        <v>17</v>
      </c>
      <c r="B16" s="13">
        <f>+B15+B6*0.3+B9+B11</f>
        <v>660000</v>
      </c>
      <c r="C16" s="13">
        <f t="shared" ref="C16:D16" si="2">+C15+C6*0.3+C9+C11</f>
        <v>655000</v>
      </c>
      <c r="D16" s="13">
        <f t="shared" si="2"/>
        <v>366500</v>
      </c>
    </row>
    <row r="17" spans="1:6" ht="33.75" customHeight="1" x14ac:dyDescent="0.3">
      <c r="A17" s="8" t="s">
        <v>18</v>
      </c>
      <c r="B17" s="13">
        <f>+B12-B16</f>
        <v>540000</v>
      </c>
      <c r="C17" s="13">
        <f t="shared" ref="C17:D17" si="3">+C12-C16</f>
        <v>345000</v>
      </c>
      <c r="D17" s="13">
        <f t="shared" si="3"/>
        <v>273500</v>
      </c>
    </row>
    <row r="18" spans="1:6" ht="33.75" customHeight="1" x14ac:dyDescent="0.3">
      <c r="A18" s="8" t="s">
        <v>19</v>
      </c>
      <c r="B18" s="15">
        <f t="shared" ref="B18:D18" si="4">+B17/B13</f>
        <v>2700</v>
      </c>
      <c r="C18" s="15">
        <f t="shared" si="4"/>
        <v>3450</v>
      </c>
      <c r="D18" s="15">
        <f t="shared" si="4"/>
        <v>5470</v>
      </c>
    </row>
    <row r="19" spans="1:6" ht="33.75" customHeight="1" x14ac:dyDescent="0.3">
      <c r="A19" s="9" t="s">
        <v>20</v>
      </c>
      <c r="E19" s="12">
        <f>(+B18*B13+C18*C13+D18*D13)/(B13+C13+D13)</f>
        <v>3310</v>
      </c>
    </row>
    <row r="20" spans="1:6" ht="33.75" customHeight="1" x14ac:dyDescent="0.3">
      <c r="A20" s="8" t="s">
        <v>21</v>
      </c>
      <c r="B20" s="13">
        <f t="shared" ref="B20:D20" si="5">+B6*0.7+B7+B8+B10</f>
        <v>510000</v>
      </c>
      <c r="C20" s="13">
        <f t="shared" si="5"/>
        <v>505000</v>
      </c>
      <c r="D20" s="13">
        <f t="shared" si="5"/>
        <v>277500</v>
      </c>
      <c r="E20" s="13">
        <f>+E6*0.7+E7+E8+E10</f>
        <v>1292500</v>
      </c>
      <c r="F20" s="13">
        <f>+E20-1022500</f>
        <v>270000</v>
      </c>
    </row>
    <row r="21" spans="1:6" ht="33.75" customHeight="1" x14ac:dyDescent="0.3">
      <c r="A21" s="8" t="s">
        <v>22</v>
      </c>
      <c r="E21" s="16">
        <f>+E20/E19</f>
        <v>390.48338368580062</v>
      </c>
    </row>
    <row r="22" spans="1:6" ht="33.75" customHeight="1" x14ac:dyDescent="0.3">
      <c r="A22" s="8" t="s">
        <v>23</v>
      </c>
      <c r="B22" s="14">
        <f>+$E21*B13/$E13</f>
        <v>223.1333621061718</v>
      </c>
      <c r="C22" s="14">
        <f t="shared" ref="C22:D22" si="6">+$E21*C13/$E13</f>
        <v>111.5666810530859</v>
      </c>
      <c r="D22" s="14">
        <f t="shared" si="6"/>
        <v>55.78334052654295</v>
      </c>
    </row>
    <row r="23" spans="1:6" ht="33.75" customHeight="1" x14ac:dyDescent="0.3">
      <c r="A23" s="12" t="s">
        <v>24</v>
      </c>
      <c r="B23" s="17">
        <f>+B13/$E13</f>
        <v>0.5714285714285714</v>
      </c>
      <c r="C23" s="17">
        <f t="shared" ref="C23:D23" si="7">+C13/$E13</f>
        <v>0.2857142857142857</v>
      </c>
      <c r="D23" s="17">
        <f t="shared" si="7"/>
        <v>0.14285714285714285</v>
      </c>
    </row>
    <row r="24" spans="1:6" ht="33.75" customHeight="1" x14ac:dyDescent="0.3">
      <c r="B24" s="12">
        <f>+B18*B23</f>
        <v>1542.8571428571427</v>
      </c>
      <c r="C24" s="12">
        <f t="shared" ref="C24:D24" si="8">+C18*C23</f>
        <v>985.71428571428567</v>
      </c>
      <c r="D24" s="12">
        <f t="shared" si="8"/>
        <v>781.42857142857133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Exposito</dc:creator>
  <cp:keywords/>
  <dc:description/>
  <cp:lastModifiedBy>Ruben González García</cp:lastModifiedBy>
  <cp:revision/>
  <dcterms:created xsi:type="dcterms:W3CDTF">2018-12-05T17:59:52Z</dcterms:created>
  <dcterms:modified xsi:type="dcterms:W3CDTF">2019-12-17T15:30:13Z</dcterms:modified>
  <cp:category/>
  <cp:contentStatus/>
</cp:coreProperties>
</file>